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801B8209-5DA8-4E1E-9F75-9BFD226BC56D}" xr6:coauthVersionLast="47" xr6:coauthVersionMax="47" xr10:uidLastSave="{2700ADE1-F792-442E-AB1A-4561F4FFED7B}"/>
  <bookViews>
    <workbookView xWindow="-120" yWindow="-120" windowWidth="29040" windowHeight="15720"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s="1"/>
  <c r="G58" i="8" s="1"/>
  <c r="G64" i="8" s="1"/>
  <c r="G70" i="8" s="1"/>
  <c r="G48" i="8"/>
  <c r="G54" i="8" s="1"/>
  <c r="G60" i="8" s="1"/>
  <c r="G66" i="8" s="1"/>
  <c r="L48" i="8"/>
  <c r="G49" i="8"/>
  <c r="G55" i="8"/>
  <c r="G51" i="8"/>
  <c r="G57" i="8" s="1"/>
  <c r="G63" i="8" s="1"/>
  <c r="G69" i="8" s="1"/>
  <c r="L54" i="8"/>
  <c r="L60" i="8" s="1"/>
  <c r="L66"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M66" i="8"/>
  <c r="F27" i="8"/>
  <c r="F27" i="2"/>
  <c r="M66" i="2"/>
  <c r="F27" i="5"/>
  <c r="M66" i="5"/>
  <c r="M66" i="7"/>
  <c r="F27" i="7"/>
  <c r="F27" i="3"/>
  <c r="M66" i="3"/>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O25" i="5" s="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E46" i="3"/>
  <c r="E46" i="7"/>
  <c r="B52" i="7" s="1"/>
  <c r="E43" i="7"/>
  <c r="B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7" l="1"/>
  <c r="C49" i="7"/>
  <c r="L49" i="7"/>
  <c r="D50" i="5"/>
  <c r="E50" i="5" s="1"/>
  <c r="E45" i="2"/>
  <c r="C51" i="2" s="1"/>
  <c r="D52" i="8"/>
  <c r="C52" i="6"/>
  <c r="C52" i="7"/>
  <c r="E52" i="7" s="1"/>
  <c r="T7" i="5"/>
  <c r="U7" i="5" s="1"/>
  <c r="J7" i="5" s="1"/>
  <c r="M7" i="5" s="1"/>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L51" i="2" l="1"/>
  <c r="E49" i="5"/>
  <c r="D51" i="2"/>
  <c r="E51" i="2" s="1"/>
  <c r="L56"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L58" i="8" s="1"/>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B58" i="8" l="1"/>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E58" i="8"/>
  <c r="L64" i="8" s="1"/>
  <c r="L64" i="5"/>
  <c r="L56" i="8"/>
  <c r="B56" i="8"/>
  <c r="D64" i="5"/>
  <c r="C57" i="8"/>
  <c r="C64" i="8" s="1"/>
  <c r="C64" i="5"/>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E57" i="2"/>
  <c r="C63" i="2" s="1"/>
  <c r="L61" i="5"/>
  <c r="D64" i="3"/>
  <c r="C64" i="6"/>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Q8" i="13"/>
  <c r="E64" i="5"/>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B63" i="5"/>
  <c r="L63" i="5"/>
  <c r="L70" i="5" s="1"/>
  <c r="F8" i="5"/>
  <c r="C69" i="7" l="1"/>
  <c r="D12" i="7" s="1"/>
  <c r="D63" i="8"/>
  <c r="B70" i="3"/>
  <c r="M70" i="3" s="1"/>
  <c r="L69" i="7"/>
  <c r="C70" i="5"/>
  <c r="D13" i="5" s="1"/>
  <c r="B70" i="5"/>
  <c r="F33" i="5" s="1"/>
  <c r="C63" i="8"/>
  <c r="D70" i="6"/>
  <c r="F13" i="6" s="1"/>
  <c r="L63" i="8"/>
  <c r="L70" i="8" s="1"/>
  <c r="E63" i="3"/>
  <c r="C69" i="3" s="1"/>
  <c r="D15"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O13" i="5"/>
  <c r="O14" i="5"/>
  <c r="F35" i="7"/>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5" i="7" l="1"/>
  <c r="F33" i="3"/>
  <c r="F34" i="3"/>
  <c r="Q12" i="7"/>
  <c r="D69" i="3"/>
  <c r="E69" i="3" s="1"/>
  <c r="E63" i="8"/>
  <c r="D69" i="8" s="1"/>
  <c r="F15" i="8" s="1"/>
  <c r="B69" i="6"/>
  <c r="M69" i="6" s="1"/>
  <c r="D12" i="3"/>
  <c r="Q13" i="5"/>
  <c r="K13" i="5" s="1"/>
  <c r="E70" i="5"/>
  <c r="Q13" i="8"/>
  <c r="D14" i="5"/>
  <c r="Q14" i="5"/>
  <c r="T14" i="5" s="1"/>
  <c r="M70" i="5"/>
  <c r="L69" i="3"/>
  <c r="Q12" i="3" s="1"/>
  <c r="C69" i="6"/>
  <c r="D12" i="6" s="1"/>
  <c r="F34" i="5"/>
  <c r="D13" i="3"/>
  <c r="O13" i="6"/>
  <c r="F14" i="6"/>
  <c r="E70" i="6"/>
  <c r="E69" i="7"/>
  <c r="D13" i="6"/>
  <c r="O13" i="3"/>
  <c r="F14" i="3"/>
  <c r="O14" i="6"/>
  <c r="B69" i="3"/>
  <c r="M69" i="3" s="1"/>
  <c r="Q14" i="3"/>
  <c r="F12" i="7"/>
  <c r="O12" i="7"/>
  <c r="D14" i="6"/>
  <c r="O15" i="7"/>
  <c r="R15" i="7" s="1"/>
  <c r="S15" i="7" s="1"/>
  <c r="U15" i="7" s="1"/>
  <c r="J15" i="7" s="1"/>
  <c r="Q13" i="3"/>
  <c r="Q13" i="6"/>
  <c r="Q14" i="6"/>
  <c r="E70" i="3"/>
  <c r="O14" i="3"/>
  <c r="D69" i="6"/>
  <c r="F12" i="6" s="1"/>
  <c r="T10" i="3"/>
  <c r="K10" i="4"/>
  <c r="F8" i="7"/>
  <c r="T9" i="4"/>
  <c r="T11" i="4"/>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U10" i="3" s="1"/>
  <c r="J10" i="3" s="1"/>
  <c r="M10" i="3" s="1"/>
  <c r="G10" i="3" s="1"/>
  <c r="I11" i="16" s="1"/>
  <c r="F8" i="2"/>
  <c r="O14" i="8"/>
  <c r="F14" i="8"/>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F33" i="8"/>
  <c r="C70" i="2"/>
  <c r="D14" i="2" s="1"/>
  <c r="D13" i="8"/>
  <c r="D70" i="2"/>
  <c r="O14" i="2" s="1"/>
  <c r="D14" i="8"/>
  <c r="E70"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C69" i="8" l="1"/>
  <c r="B69" i="8"/>
  <c r="M69" i="8" s="1"/>
  <c r="R14" i="5"/>
  <c r="S14" i="5" s="1"/>
  <c r="U14" i="5" s="1"/>
  <c r="J14" i="5" s="1"/>
  <c r="M14" i="5" s="1"/>
  <c r="K14" i="5"/>
  <c r="F35" i="6"/>
  <c r="U13" i="4"/>
  <c r="J13" i="4" s="1"/>
  <c r="L13" i="4" s="1"/>
  <c r="O14" i="16" s="1"/>
  <c r="U10" i="4"/>
  <c r="J10" i="4" s="1"/>
  <c r="M10" i="4" s="1"/>
  <c r="G10" i="4" s="1"/>
  <c r="G11" i="16" s="1"/>
  <c r="L69" i="8"/>
  <c r="O12" i="8" s="1"/>
  <c r="T13" i="5"/>
  <c r="F32" i="6"/>
  <c r="F15" i="3"/>
  <c r="F12" i="3"/>
  <c r="T12" i="7"/>
  <c r="R13" i="5"/>
  <c r="S13" i="5" s="1"/>
  <c r="U13" i="5" s="1"/>
  <c r="J13" i="5" s="1"/>
  <c r="M13" i="5" s="1"/>
  <c r="F12" i="8"/>
  <c r="R12" i="7"/>
  <c r="S12" i="7" s="1"/>
  <c r="U12" i="7" s="1"/>
  <c r="J12" i="7" s="1"/>
  <c r="M12" i="7" s="1"/>
  <c r="K12" i="7"/>
  <c r="U9" i="4"/>
  <c r="J9" i="4" s="1"/>
  <c r="M9" i="4" s="1"/>
  <c r="G9" i="4" s="1"/>
  <c r="G10" i="16" s="1"/>
  <c r="D15" i="6"/>
  <c r="K15" i="7"/>
  <c r="L15" i="7" s="1"/>
  <c r="S16" i="16" s="1"/>
  <c r="R13" i="8"/>
  <c r="S13" i="8" s="1"/>
  <c r="O12" i="3"/>
  <c r="R12" i="3" s="1"/>
  <c r="S12" i="3" s="1"/>
  <c r="U12" i="3" s="1"/>
  <c r="J12" i="3" s="1"/>
  <c r="Q15" i="3"/>
  <c r="R14" i="3"/>
  <c r="S14" i="3" s="1"/>
  <c r="U14" i="3" s="1"/>
  <c r="J14" i="3" s="1"/>
  <c r="M14" i="3" s="1"/>
  <c r="G14" i="3" s="1"/>
  <c r="I15" i="16" s="1"/>
  <c r="K13" i="3"/>
  <c r="O15" i="3"/>
  <c r="Q12" i="6"/>
  <c r="Q15" i="6"/>
  <c r="O15" i="6"/>
  <c r="T14" i="6"/>
  <c r="R13" i="6"/>
  <c r="S13" i="6" s="1"/>
  <c r="U13" i="6" s="1"/>
  <c r="J13" i="6" s="1"/>
  <c r="M13" i="6" s="1"/>
  <c r="K14" i="6"/>
  <c r="R14" i="8"/>
  <c r="S14" i="8" s="1"/>
  <c r="R14" i="6"/>
  <c r="S14" i="6" s="1"/>
  <c r="U14" i="6" s="1"/>
  <c r="J14" i="6" s="1"/>
  <c r="M14" i="6" s="1"/>
  <c r="G14" i="6" s="1"/>
  <c r="M15" i="13" s="1"/>
  <c r="K13" i="6"/>
  <c r="F32" i="3"/>
  <c r="F35" i="3"/>
  <c r="T13" i="6"/>
  <c r="T13" i="8"/>
  <c r="O12" i="6"/>
  <c r="E69" i="6"/>
  <c r="T13" i="3"/>
  <c r="K14" i="3"/>
  <c r="T14" i="3"/>
  <c r="R13" i="3"/>
  <c r="S13" i="3" s="1"/>
  <c r="U13" i="3" s="1"/>
  <c r="J13" i="3" s="1"/>
  <c r="T15" i="7"/>
  <c r="F15" i="6"/>
  <c r="L11" i="4"/>
  <c r="O12" i="16" s="1"/>
  <c r="K8" i="7"/>
  <c r="O13" i="2"/>
  <c r="T8" i="7"/>
  <c r="U8" i="7" s="1"/>
  <c r="J8" i="7" s="1"/>
  <c r="M8" i="7" s="1"/>
  <c r="T13" i="7"/>
  <c r="Q10" i="7"/>
  <c r="F13" i="2"/>
  <c r="Q11" i="7"/>
  <c r="R8" i="6"/>
  <c r="S8" i="6" s="1"/>
  <c r="F14" i="2"/>
  <c r="E69" i="8"/>
  <c r="F10" i="7"/>
  <c r="L10" i="3"/>
  <c r="P11" i="16" s="1"/>
  <c r="F30" i="7"/>
  <c r="D12" i="8"/>
  <c r="M68" i="7"/>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R13" i="7"/>
  <c r="S13" i="7" s="1"/>
  <c r="U13" i="7" s="1"/>
  <c r="J13" i="7" s="1"/>
  <c r="M13" i="7" s="1"/>
  <c r="Q13" i="2"/>
  <c r="U9" i="3"/>
  <c r="J9" i="3" s="1"/>
  <c r="L9" i="3" s="1"/>
  <c r="N30" i="5"/>
  <c r="L14" i="5"/>
  <c r="Q15" i="16" s="1"/>
  <c r="K13" i="7"/>
  <c r="T8" i="2"/>
  <c r="U8" i="2" s="1"/>
  <c r="J8" i="2" s="1"/>
  <c r="M11" i="4"/>
  <c r="G11" i="4" s="1"/>
  <c r="T14" i="7"/>
  <c r="U14" i="7" s="1"/>
  <c r="J14" i="7" s="1"/>
  <c r="K14" i="7"/>
  <c r="E10" i="9"/>
  <c r="I11"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F32" i="8" l="1"/>
  <c r="Q12" i="8"/>
  <c r="F35" i="8"/>
  <c r="M13" i="4"/>
  <c r="G13" i="4" s="1"/>
  <c r="G14" i="16" s="1"/>
  <c r="L10" i="4"/>
  <c r="O11" i="16" s="1"/>
  <c r="O15" i="8"/>
  <c r="K15" i="8" s="1"/>
  <c r="Q15" i="8"/>
  <c r="G11" i="13"/>
  <c r="D10" i="9"/>
  <c r="L12" i="7"/>
  <c r="S13" i="16" s="1"/>
  <c r="L13" i="5"/>
  <c r="Q14" i="16" s="1"/>
  <c r="R15" i="6"/>
  <c r="S15" i="6" s="1"/>
  <c r="U15" i="6" s="1"/>
  <c r="J15" i="6" s="1"/>
  <c r="K12" i="3"/>
  <c r="L13" i="3"/>
  <c r="P14" i="16" s="1"/>
  <c r="L9" i="4"/>
  <c r="O10" i="16" s="1"/>
  <c r="G10" i="13"/>
  <c r="D9" i="9"/>
  <c r="U13" i="8"/>
  <c r="J13" i="8" s="1"/>
  <c r="M13" i="8" s="1"/>
  <c r="G13" i="8" s="1"/>
  <c r="K14" i="16" s="1"/>
  <c r="K12" i="6"/>
  <c r="K15" i="3"/>
  <c r="L13" i="6"/>
  <c r="R14" i="16" s="1"/>
  <c r="E14" i="9"/>
  <c r="T12" i="3"/>
  <c r="T15" i="3"/>
  <c r="I15" i="13"/>
  <c r="N30" i="3"/>
  <c r="R15" i="3"/>
  <c r="S15" i="3" s="1"/>
  <c r="U15" i="3" s="1"/>
  <c r="J15" i="3" s="1"/>
  <c r="M15" i="3" s="1"/>
  <c r="G15" i="3" s="1"/>
  <c r="I16" i="16" s="1"/>
  <c r="L14" i="3"/>
  <c r="P15" i="16" s="1"/>
  <c r="T15" i="6"/>
  <c r="G13" i="6"/>
  <c r="G13" i="9" s="1"/>
  <c r="R12" i="6"/>
  <c r="S12" i="6" s="1"/>
  <c r="K15" i="6"/>
  <c r="M13" i="3"/>
  <c r="G13" i="3" s="1"/>
  <c r="I14" i="16" s="1"/>
  <c r="U14" i="8"/>
  <c r="J14" i="8" s="1"/>
  <c r="N30" i="8" s="1"/>
  <c r="T12" i="6"/>
  <c r="M13" i="9"/>
  <c r="U14" i="13"/>
  <c r="U12" i="13"/>
  <c r="M11" i="9"/>
  <c r="R12" i="8"/>
  <c r="S12" i="8" s="1"/>
  <c r="T13" i="2"/>
  <c r="U8" i="6"/>
  <c r="J8" i="6" s="1"/>
  <c r="M8" i="6" s="1"/>
  <c r="G8" i="6" s="1"/>
  <c r="M9" i="13" s="1"/>
  <c r="R13" i="2"/>
  <c r="S13" i="2" s="1"/>
  <c r="U13" i="2" s="1"/>
  <c r="J13" i="2" s="1"/>
  <c r="M13" i="2" s="1"/>
  <c r="G13" i="2" s="1"/>
  <c r="E14" i="16" s="1"/>
  <c r="V11" i="13"/>
  <c r="G14" i="9"/>
  <c r="T12" i="8"/>
  <c r="K12" i="8"/>
  <c r="Q12" i="9"/>
  <c r="R10" i="7"/>
  <c r="S10" i="7" s="1"/>
  <c r="U10" i="7" s="1"/>
  <c r="J10" i="7" s="1"/>
  <c r="T11" i="7"/>
  <c r="T10" i="7"/>
  <c r="L8" i="2"/>
  <c r="N9" i="16" s="1"/>
  <c r="Y13" i="13"/>
  <c r="K13" i="2"/>
  <c r="R15" i="5"/>
  <c r="S15" i="5" s="1"/>
  <c r="U15" i="5" s="1"/>
  <c r="J15" i="5" s="1"/>
  <c r="M15" i="5" s="1"/>
  <c r="K11" i="7"/>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N11" i="9"/>
  <c r="T15" i="5"/>
  <c r="W14" i="13"/>
  <c r="M15" i="6"/>
  <c r="G15" i="6" s="1"/>
  <c r="L13" i="7"/>
  <c r="S14" i="16" s="1"/>
  <c r="M9" i="3"/>
  <c r="G9" i="3" s="1"/>
  <c r="I10" i="13" s="1"/>
  <c r="G12" i="13"/>
  <c r="G12" i="16"/>
  <c r="N9" i="9"/>
  <c r="P10" i="16"/>
  <c r="M14" i="7"/>
  <c r="N30" i="7"/>
  <c r="L14" i="7"/>
  <c r="S15" i="16" s="1"/>
  <c r="L8" i="7"/>
  <c r="S9" i="16" s="1"/>
  <c r="M10" i="9"/>
  <c r="O14" i="9"/>
  <c r="V10"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R15" i="8" l="1"/>
  <c r="S15" i="8" s="1"/>
  <c r="U15" i="8" s="1"/>
  <c r="J15" i="8" s="1"/>
  <c r="T15" i="8"/>
  <c r="L15" i="6"/>
  <c r="R16" i="16" s="1"/>
  <c r="O13" i="9"/>
  <c r="N13" i="9"/>
  <c r="V14" i="13"/>
  <c r="U10" i="13"/>
  <c r="M9" i="9"/>
  <c r="N14" i="9"/>
  <c r="I14" i="13"/>
  <c r="X14" i="13"/>
  <c r="E15" i="9"/>
  <c r="L13" i="8"/>
  <c r="T14" i="16" s="1"/>
  <c r="I16" i="13"/>
  <c r="P13" i="9"/>
  <c r="L15" i="3"/>
  <c r="P16" i="16" s="1"/>
  <c r="V15" i="13"/>
  <c r="Q14" i="13"/>
  <c r="E13" i="9"/>
  <c r="I13" i="9"/>
  <c r="M14" i="13"/>
  <c r="U12" i="6"/>
  <c r="J12" i="6" s="1"/>
  <c r="U12" i="8"/>
  <c r="J12" i="8" s="1"/>
  <c r="L12" i="8" s="1"/>
  <c r="T13" i="16" s="1"/>
  <c r="M14" i="8"/>
  <c r="G14" i="8" s="1"/>
  <c r="K15" i="16" s="1"/>
  <c r="L14" i="8"/>
  <c r="T15" i="16" s="1"/>
  <c r="L8" i="6"/>
  <c r="R9" i="16" s="1"/>
  <c r="L10" i="7"/>
  <c r="S11" i="16" s="1"/>
  <c r="L15" i="5"/>
  <c r="Q16" i="16" s="1"/>
  <c r="T9" i="13"/>
  <c r="L8" i="9"/>
  <c r="X15" i="13"/>
  <c r="P14" i="9"/>
  <c r="G8" i="9"/>
  <c r="Q14" i="9"/>
  <c r="Y15" i="13"/>
  <c r="Y14" i="13"/>
  <c r="E9" i="13"/>
  <c r="Q13" i="9"/>
  <c r="L10" i="2"/>
  <c r="N11" i="16" s="1"/>
  <c r="M10" i="7"/>
  <c r="L11" i="6"/>
  <c r="R12" i="16" s="1"/>
  <c r="I10" i="16"/>
  <c r="C8" i="9"/>
  <c r="E9" i="9"/>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P15" i="9" l="1"/>
  <c r="X16" i="13"/>
  <c r="R13" i="9"/>
  <c r="M12" i="8"/>
  <c r="G12" i="8" s="1"/>
  <c r="K13" i="16" s="1"/>
  <c r="Z14" i="13"/>
  <c r="N15" i="9"/>
  <c r="V16" i="13"/>
  <c r="M12" i="6"/>
  <c r="G12" i="6" s="1"/>
  <c r="L12" i="6"/>
  <c r="Z15" i="13"/>
  <c r="R14" i="9"/>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Q13" i="13" l="1"/>
  <c r="I12" i="9"/>
  <c r="R13" i="16"/>
  <c r="X13" i="13"/>
  <c r="P12" i="9"/>
  <c r="G12" i="9"/>
  <c r="M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<sst xmlns="http://schemas.openxmlformats.org/spreadsheetml/2006/main" count="654" uniqueCount="141">
  <si>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</si>
  <si>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</si>
  <si>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</si>
  <si>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</si>
  <si>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</si>
  <si>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</si>
  <si>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</si>
  <si>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</si>
  <si>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</si>
  <si>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</si>
  <si>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</si>
  <si>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</si>
  <si>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</si>
  <si>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</si>
  <si>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</si>
  <si>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</si>
  <si>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</si>
  <si>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</si>
  <si>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</si>
  <si>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</si>
  <si>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</si>
  <si>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</si>
  <si>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</si>
  <si>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</si>
  <si>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</si>
  <si>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</si>
  <si>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</si>
  <si>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</si>
  <si>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</si>
  <si>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</si>
  <si>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</si>
  <si>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</si>
  <si>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</si>
  <si>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</si>
  <si>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</si>
  <si>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</si>
  <si>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</si>
  <si>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</si>
  <si>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</si>
  <si>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</si>
  <si>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</si>
  <si>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</si>
  <si>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</si>
  <si>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</si>
  <si>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</si>
  <si>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</si>
  <si>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</si>
  <si>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</si>
  <si>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</si>
  <si>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</si>
  <si>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</si>
  <si>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</si>
  <si>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</si>
  <si>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</si>
  <si>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</si>
  <si>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</si>
  <si>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</si>
  <si>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</si>
  <si>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</si>
  <si>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</si>
  <si>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</si>
  <si>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</si>
  <si>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</si>
  <si>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</si>
  <si>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</si>
  <si>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</si>
  <si>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</si>
  <si>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</si>
  <si>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</si>
  <si>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</si>
  <si>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</si>
  <si>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</si>
  <si>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</si>
  <si>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</si>
  <si>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</si>
  <si>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</si>
  <si>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</si>
  <si>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</si>
  <si>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</si>
  <si>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</si>
  <si>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</si>
  <si>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</si>
  <si>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</si>
  <si>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</si>
  <si>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</si>
  <si>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</si>
  <si>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</si>
  <si>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</si>
  <si>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</si>
  <si>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</si>
  <si>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</si>
  <si>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</si>
  <si>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</si>
  <si>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</si>
  <si>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</si>
  <si>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</si>
  <si>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</si>
  <si>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</si>
  <si>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</si>
  <si>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</si>
  <si>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</si>
  <si>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</si>
  <si>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</si>
  <si>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</si>
  <si>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</si>
  <si>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</si>
  <si>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</si>
  <si>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</si>
  <si>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</si>
  <si>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</si>
  <si>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</si>
  <si>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</si>
  <si>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</si>
  <si>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</si>
  <si>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</si>
  <si>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</si>
  <si>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</si>
  <si>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</si>
  <si>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</si>
  <si>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</si>
  <si>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</si>
  <si>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</si>
  <si>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</si>
  <si>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</si>
  <si>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</si>
  <si>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</si>
  <si>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</si>
  <si>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</si>
  <si>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</si>
  <si>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</si>
  <si>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</si>
  <si>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</si>
  <si>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</si>
  <si>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</si>
  <si>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</si>
  <si>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</si>
  <si>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Benzie</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</si>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</sst>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Benzie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c:v>
                </c:pt>
                <c:pt idx="7">
                  <c:v>Population, total N=1471</c:v>
                </c:pt>
              </c:strCache>
            </c:strRef>
          </c:cat>
          <c:val>
            <c:numRef>
              <c:f>'Stacked 100%'!$B$7:$B$14</c:f>
              <c:numCache>
                <c:formatCode>0%</c:formatCode>
                <c:ptCount val="8"/>
                <c:pt idx="0">
                  <c:v>0</c:v>
                </c:pt>
                <c:pt idx="1">
                  <c:v>0</c:v>
                </c:pt>
                <c:pt idx="2">
                  <c:v>0</c:v>
                </c:pt>
                <c:pt idx="3">
                  <c:v>0</c:v>
                </c:pt>
                <c:pt idx="4">
                  <c:v>0</c:v>
                </c:pt>
                <c:pt idx="5">
                  <c:v>0</c:v>
                </c:pt>
                <c:pt idx="6">
                  <c:v>0</c:v>
                </c:pt>
                <c:pt idx="7">
                  <c:v>2.2433718558803536E-2</c:v>
                </c:pt>
              </c:numCache>
            </c:numRef>
          </c:val>
          <c:extLst>
            <c:ext xmlns:c16="http://schemas.microsoft.com/office/drawing/2014/chart" uri="{C3380CC4-5D6E-409C-BE32-E72D297353CC}">
              <c16:uniqueId val="{00000000-A2A6-45A3-92AF-6024E10A9C2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c:v>
                </c:pt>
                <c:pt idx="7">
                  <c:v>Population, total N=1471</c:v>
                </c:pt>
              </c:strCache>
            </c:strRef>
          </c:cat>
          <c:val>
            <c:numRef>
              <c:f>'Stacked 100%'!$C$7:$C$14</c:f>
              <c:numCache>
                <c:formatCode>0%</c:formatCode>
                <c:ptCount val="8"/>
                <c:pt idx="0">
                  <c:v>0</c:v>
                </c:pt>
                <c:pt idx="1">
                  <c:v>0</c:v>
                </c:pt>
                <c:pt idx="2">
                  <c:v>0</c:v>
                </c:pt>
                <c:pt idx="3">
                  <c:v>0</c:v>
                </c:pt>
                <c:pt idx="4">
                  <c:v>0</c:v>
                </c:pt>
                <c:pt idx="5">
                  <c:v>0</c:v>
                </c:pt>
                <c:pt idx="6">
                  <c:v>0</c:v>
                </c:pt>
                <c:pt idx="7">
                  <c:v>5.3025152957171993E-2</c:v>
                </c:pt>
              </c:numCache>
            </c:numRef>
          </c:val>
          <c:extLst>
            <c:ext xmlns:c16="http://schemas.microsoft.com/office/drawing/2014/chart" uri="{C3380CC4-5D6E-409C-BE32-E72D297353CC}">
              <c16:uniqueId val="{00000001-A2A6-45A3-92AF-6024E10A9C2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c:v>
                </c:pt>
                <c:pt idx="7">
                  <c:v>Population, total N=1471</c:v>
                </c:pt>
              </c:strCache>
            </c:strRef>
          </c:cat>
          <c:val>
            <c:numRef>
              <c:f>'Stacked 100%'!$H$7:$H$14</c:f>
              <c:numCache>
                <c:formatCode>0%</c:formatCode>
                <c:ptCount val="8"/>
                <c:pt idx="0">
                  <c:v>0</c:v>
                </c:pt>
                <c:pt idx="1">
                  <c:v>0</c:v>
                </c:pt>
                <c:pt idx="2">
                  <c:v>0</c:v>
                </c:pt>
                <c:pt idx="3">
                  <c:v>0</c:v>
                </c:pt>
                <c:pt idx="4">
                  <c:v>0</c:v>
                </c:pt>
                <c:pt idx="5">
                  <c:v>0</c:v>
                </c:pt>
                <c:pt idx="6">
                  <c:v>0</c:v>
                </c:pt>
                <c:pt idx="7">
                  <c:v>1.2015670282613189E-5</c:v>
                </c:pt>
              </c:numCache>
            </c:numRef>
          </c:val>
          <c:extLst>
            <c:ext xmlns:c16="http://schemas.microsoft.com/office/drawing/2014/chart" uri="{C3380CC4-5D6E-409C-BE32-E72D297353CC}">
              <c16:uniqueId val="{00000002-A2A6-45A3-92AF-6024E10A9C2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c:v>
                </c:pt>
                <c:pt idx="7">
                  <c:v>Population, total N=1471</c:v>
                </c:pt>
              </c:strCache>
            </c:strRef>
          </c:cat>
          <c:val>
            <c:numRef>
              <c:f>'Stacked 100%'!$I$7:$I$14</c:f>
              <c:numCache>
                <c:formatCode>0%</c:formatCode>
                <c:ptCount val="8"/>
                <c:pt idx="0">
                  <c:v>0</c:v>
                </c:pt>
                <c:pt idx="1">
                  <c:v>0</c:v>
                </c:pt>
                <c:pt idx="2">
                  <c:v>0</c:v>
                </c:pt>
                <c:pt idx="3">
                  <c:v>0</c:v>
                </c:pt>
                <c:pt idx="4">
                  <c:v>0</c:v>
                </c:pt>
                <c:pt idx="5">
                  <c:v>0</c:v>
                </c:pt>
                <c:pt idx="6">
                  <c:v>1</c:v>
                </c:pt>
                <c:pt idx="7">
                  <c:v>0.9068660774983005</c:v>
                </c:pt>
              </c:numCache>
            </c:numRef>
          </c:val>
          <c:extLst>
            <c:ext xmlns:c16="http://schemas.microsoft.com/office/drawing/2014/chart" uri="{C3380CC4-5D6E-409C-BE32-E72D297353CC}">
              <c16:uniqueId val="{00000003-A2A6-45A3-92AF-6024E10A9C29}"/>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c:v>
                </c:pt>
                <c:pt idx="7">
                  <c:v>Population, total N=1471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A2A6-45A3-92AF-6024E10A9C29}"/>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abSelected="1" zoomScaleNormal="100" workbookViewId="0">
      <selection activeCell="A5" sqref="A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1471</v>
      </c>
      <c r="C6" s="11">
        <v>1334</v>
      </c>
      <c r="D6" s="11">
        <v>33</v>
      </c>
      <c r="E6" s="11">
        <v>78</v>
      </c>
      <c r="F6" s="11">
        <v>7</v>
      </c>
      <c r="G6" s="11"/>
      <c r="H6" s="11">
        <v>19</v>
      </c>
      <c r="I6" s="11"/>
      <c r="J6" s="91">
        <f>SUM(D6:I6)</f>
        <v>137</v>
      </c>
      <c r="K6" s="92"/>
    </row>
    <row r="7" spans="1:11" ht="15.75" customHeight="1" thickBot="1">
      <c r="A7" s="10" t="s">
        <v>8</v>
      </c>
      <c r="B7" s="11">
        <f t="shared" ref="B7:B15" si="0">SUM(C7:I7)+K7</f>
        <v>1</v>
      </c>
      <c r="C7" s="11">
        <v>1</v>
      </c>
      <c r="D7" s="11">
        <v>0</v>
      </c>
      <c r="E7" s="11">
        <v>0</v>
      </c>
      <c r="F7" s="11">
        <v>0</v>
      </c>
      <c r="G7" s="11">
        <v>0</v>
      </c>
      <c r="H7" s="11">
        <v>0</v>
      </c>
      <c r="I7" s="11"/>
      <c r="J7" s="91">
        <f t="shared" ref="J7:J15" si="1">SUM(D7:I7)</f>
        <v>0</v>
      </c>
      <c r="K7" s="92">
        <v>0</v>
      </c>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Benzie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1334</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0.7496251874062968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v>
      </c>
      <c r="Q7" s="42">
        <f>C6-C7</f>
        <v>1333</v>
      </c>
      <c r="R7" s="42">
        <f t="shared" ref="R7:R15" si="5">SUM(N7:Q7)</f>
        <v>1334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v>
      </c>
      <c r="R8" s="42">
        <f t="shared" si="5"/>
        <v>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1.3340000000000001</v>
      </c>
      <c r="D42" s="56">
        <f>E6/1000</f>
        <v>0</v>
      </c>
      <c r="E42" s="56">
        <f>MAX(C42:D42)</f>
        <v>1.3340000000000001</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1.3340000000000001</v>
      </c>
      <c r="D48" s="56">
        <f>D42</f>
        <v>0</v>
      </c>
      <c r="E48" s="56">
        <f>MAX(C48:D48)</f>
        <v>1.3340000000000001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1.3340000000000001</v>
      </c>
      <c r="D54" s="56">
        <f>D48</f>
        <v>0</v>
      </c>
      <c r="E54" s="56">
        <f>MAX(C54:D54)</f>
        <v>1.3340000000000001</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1.3340000000000001</v>
      </c>
      <c r="D60" s="56">
        <f>D54</f>
        <v>0</v>
      </c>
      <c r="E60" s="56">
        <f>MAX(C60:D60)</f>
        <v>1.3340000000000001</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1.3340000000000001</v>
      </c>
      <c r="D66" s="56">
        <f>D60</f>
        <v>0</v>
      </c>
      <c r="E66" s="56">
        <f>MAX(C66:D66)</f>
        <v>1.3340000000000001</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Benzie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1334</v>
      </c>
      <c r="D6" s="34"/>
      <c r="E6" s="33">
        <f>'Data Entry'!J6</f>
        <v>137</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0.7496251874062968</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137</v>
      </c>
      <c r="P7" s="42">
        <f t="shared" ref="P7:P15" si="4">C7</f>
        <v>1</v>
      </c>
      <c r="Q7" s="42">
        <f>C6-C7</f>
        <v>1333</v>
      </c>
      <c r="R7" s="42">
        <f t="shared" ref="R7:R15" si="5">SUM(N7:Q7)</f>
        <v>1471</v>
      </c>
      <c r="S7" s="30">
        <f t="shared" ref="S7:S15" si="6">R7*((((N7*Q7)-(O7*P7))^2))</f>
        <v>27609199</v>
      </c>
      <c r="T7" s="30">
        <f t="shared" ref="T7:T15" si="7">(N7+O7)*(P7+Q7)*(N7+P7)*(O7+Q7)</f>
        <v>268654260</v>
      </c>
      <c r="U7" s="31">
        <f t="shared" ref="U7:U15" si="8">IF((S7&gt;0),S7/T7,"- -")</f>
        <v>0.1027685137023325</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v>
      </c>
      <c r="R8" s="42">
        <f t="shared" si="5"/>
        <v>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1.3340000000000001</v>
      </c>
      <c r="D42" s="56">
        <f>E6/1000</f>
        <v>0.13700000000000001</v>
      </c>
      <c r="E42" s="56">
        <f>MAX(C42:D42)</f>
        <v>1.3340000000000001</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1.3340000000000001</v>
      </c>
      <c r="D48" s="56">
        <f>D42</f>
        <v>0.13700000000000001</v>
      </c>
      <c r="E48" s="56">
        <f>MAX(C48:D48)</f>
        <v>1.3340000000000001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1.3340000000000001</v>
      </c>
      <c r="D54" s="56">
        <f>D48</f>
        <v>0.13700000000000001</v>
      </c>
      <c r="E54" s="56">
        <f>MAX(C54:D54)</f>
        <v>1.3340000000000001</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1.3340000000000001</v>
      </c>
      <c r="D60" s="56">
        <f>D54</f>
        <v>0.13700000000000001</v>
      </c>
      <c r="E60" s="56">
        <f>MAX(C60:D60)</f>
        <v>1.3340000000000001</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1.3340000000000001</v>
      </c>
      <c r="D66" s="56">
        <f>D60</f>
        <v>0.13700000000000001</v>
      </c>
      <c r="E66" s="56">
        <f>MAX(C66:D66)</f>
        <v>1.3340000000000001</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Benzie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1471</v>
      </c>
      <c r="D3" s="57">
        <f>'Data Entry'!C6</f>
        <v>1334</v>
      </c>
      <c r="E3" s="57">
        <f>'Data Entry'!D6</f>
        <v>33</v>
      </c>
      <c r="F3" s="57">
        <f>'Data Entry'!E6</f>
        <v>78</v>
      </c>
      <c r="G3" s="57">
        <f>'Data Entry'!F6</f>
        <v>7</v>
      </c>
      <c r="H3" s="57">
        <f>'Data Entry'!G6</f>
        <v>0</v>
      </c>
      <c r="I3" s="57">
        <f>'Data Entry'!H6</f>
        <v>19</v>
      </c>
      <c r="J3" s="57">
        <f>'Data Entry'!I6</f>
        <v>0</v>
      </c>
      <c r="K3" s="57">
        <f>'Data Entry'!J6</f>
        <v>137</v>
      </c>
    </row>
    <row r="4" spans="2:11" ht="15" customHeight="1">
      <c r="B4" s="16" t="s">
        <v>8</v>
      </c>
      <c r="C4" s="1">
        <f>IF((C$3&gt;0),(1000*('Data Entry'!B7/'Data Entry'!B$6)), 0)</f>
        <v>0.67980965329707677</v>
      </c>
      <c r="D4" s="1">
        <f>IF((D$3&gt;0),(1000*('Data Entry'!C7/'Data Entry'!C$6)), 0)</f>
        <v>0.7496251874062968</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Benzie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Benzie</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1334</v>
      </c>
      <c r="D7" s="104">
        <f>'Data Entry'!D6</f>
        <v>33</v>
      </c>
      <c r="E7" s="105"/>
      <c r="F7" s="106">
        <f>'Data Entry'!E6</f>
        <v>78</v>
      </c>
      <c r="G7" s="105"/>
      <c r="H7" s="106">
        <f>'Data Entry'!F6</f>
        <v>7</v>
      </c>
      <c r="I7" s="105"/>
      <c r="J7" s="106">
        <f>'Data Entry'!G6</f>
        <v>0</v>
      </c>
      <c r="K7" s="105"/>
      <c r="L7" s="106">
        <f>'Data Entry'!H6</f>
        <v>19</v>
      </c>
      <c r="M7" s="105"/>
      <c r="N7" s="106">
        <f>'Data Entry'!I6</f>
        <v>0</v>
      </c>
      <c r="O7" s="105"/>
      <c r="P7" s="106">
        <f>'Data Entry'!J6</f>
        <v>137</v>
      </c>
      <c r="Q7" s="107"/>
    </row>
    <row r="8" spans="2:26" s="1" customFormat="1" ht="15" customHeight="1">
      <c r="B8" s="142" t="s">
        <v>8</v>
      </c>
      <c r="C8" s="103">
        <f>'Data Entry'!C7</f>
        <v>1</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Benzie</v>
      </c>
    </row>
    <row r="6" spans="1:12">
      <c r="A6" s="135" t="str">
        <f>CONCATENATE("Percentage of Minorities at Stages of the Juvenile Justice System, ", A5, " 2024")</f>
        <v>Percentage of Minorities at Stages of the Juvenile Justice System, County: Benzie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9.7372262773722635</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9.7372262773722635</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9.7372262773722635</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9.7372262773722635</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9.7372262773722635</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9.7372262773722635</v>
      </c>
    </row>
    <row r="13" spans="1:12">
      <c r="A13" s="128" t="str">
        <f>CONCATENATE("Arrests, total N=", 'Data Entry'!B7)</f>
        <v>Arrests, total N=1</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N=1</v>
      </c>
      <c r="L13">
        <f>I14/(SUM(B14:G14))</f>
        <v>9.7372262773722635</v>
      </c>
    </row>
    <row r="14" spans="1:12">
      <c r="A14" s="128" t="str">
        <f>CONCATENATE("Population, total N=", 'Data Entry'!B6)</f>
        <v>Population, total N=1471</v>
      </c>
      <c r="B14" s="150">
        <f>'Data Entry'!D6/'Data Entry'!B6</f>
        <v>2.2433718558803536E-2</v>
      </c>
      <c r="C14" s="150">
        <f>'Data Entry'!E6/'Data Entry'!B6</f>
        <v>5.3025152957171993E-2</v>
      </c>
      <c r="D14" s="150">
        <f>'Data Entry'!F6/'Data Entry'!B6</f>
        <v>4.7586675730795381E-3</v>
      </c>
      <c r="E14" s="150">
        <f>'Data Entry'!G6/'Data Entry'!B6</f>
        <v>0</v>
      </c>
      <c r="F14" s="150">
        <f>'Data Entry'!H6/'Data Entry'!B6</f>
        <v>1.291638341264446E-2</v>
      </c>
      <c r="G14" s="150">
        <f>'Data Entry'!I6/'Data Entry'!B6</f>
        <v>0</v>
      </c>
      <c r="H14" s="150">
        <f>SUM(D14:G14)/'Data Entry'!B6</f>
        <v>1.2015670282613189E-5</v>
      </c>
      <c r="I14" s="150">
        <f>'Data Entry'!C6/'Data Entry'!B6</f>
        <v>0.9068660774983005</v>
      </c>
      <c r="K14" s="96" t="str">
        <f t="shared" si="0"/>
        <v>Population, total N=1471</v>
      </c>
      <c r="L14">
        <f>I14/(SUM(B14:G14))</f>
        <v>9.7372262773722635</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Benzie</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1334</v>
      </c>
      <c r="D7" s="104">
        <f>'Data Entry'!D6</f>
        <v>33</v>
      </c>
      <c r="E7" s="105"/>
      <c r="F7" s="106">
        <f>'Data Entry'!E6</f>
        <v>78</v>
      </c>
      <c r="G7" s="105"/>
      <c r="H7" s="106">
        <f>'Data Entry'!F6</f>
        <v>7</v>
      </c>
      <c r="I7" s="105"/>
      <c r="J7" s="106">
        <f>'Data Entry'!J6</f>
        <v>137</v>
      </c>
      <c r="K7" s="107"/>
    </row>
    <row r="8" spans="2:30" s="1" customFormat="1" ht="15" customHeight="1">
      <c r="B8" s="121" t="s">
        <v>8</v>
      </c>
      <c r="C8" s="103">
        <f>'Data Entry'!C7</f>
        <v>1</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Benzie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1334</v>
      </c>
      <c r="D6" s="34"/>
      <c r="E6" s="33">
        <f>'Data Entry'!D6</f>
        <v>33</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0.7496251874062968</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33</v>
      </c>
      <c r="P7" s="42">
        <f t="shared" ref="P7:P15" si="2">C7</f>
        <v>1</v>
      </c>
      <c r="Q7" s="42">
        <f>C6-C7</f>
        <v>1333</v>
      </c>
      <c r="R7" s="42">
        <f t="shared" ref="R7:R15" si="3">SUM(N7:Q7)</f>
        <v>1367</v>
      </c>
      <c r="S7" s="30">
        <f t="shared" ref="S7:S15" si="4">R7*((((N7*Q7)-(O7*P7))^2))</f>
        <v>1488663</v>
      </c>
      <c r="T7" s="30">
        <f t="shared" ref="T7:T15" si="5">(N7+O7)*(P7+Q7)*(N7+P7)*(O7+Q7)</f>
        <v>60134052</v>
      </c>
      <c r="U7" s="31">
        <f t="shared" ref="U7:U15" si="6">IF((S7&gt;0),S7/T7,"- -")</f>
        <v>2.4755740724074275E-2</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0.05</v>
      </c>
      <c r="P8" s="42">
        <f t="shared" si="2"/>
        <v>0</v>
      </c>
      <c r="Q8" s="42">
        <f>(C$67*L67)-C8</f>
        <v>1</v>
      </c>
      <c r="R8" s="42">
        <f t="shared" si="3"/>
        <v>1.05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1</v>
      </c>
      <c r="R9" s="42">
        <f t="shared" si="3"/>
        <v>1</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1</v>
      </c>
      <c r="R10" s="42">
        <f t="shared" si="3"/>
        <v>1</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1</v>
      </c>
      <c r="R11" s="42">
        <f t="shared" si="3"/>
        <v>1</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1</v>
      </c>
      <c r="R12" s="42">
        <f t="shared" si="3"/>
        <v>1</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1</v>
      </c>
      <c r="R13" s="42">
        <f t="shared" si="3"/>
        <v>1</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v>
      </c>
      <c r="R14" s="42">
        <f t="shared" si="3"/>
        <v>1</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v>
      </c>
      <c r="R15" s="42">
        <f t="shared" si="3"/>
        <v>1</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1.3340000000000001</v>
      </c>
      <c r="D42" s="56">
        <f>E6/1000</f>
        <v>3.3000000000000002E-2</v>
      </c>
      <c r="E42" s="56">
        <f>MAX(C42:D42)</f>
        <v>1.3340000000000001</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1.3340000000000001</v>
      </c>
      <c r="D48" s="56">
        <f>D42</f>
        <v>3.3000000000000002E-2</v>
      </c>
      <c r="E48" s="56">
        <f>MAX(C48:D48)</f>
        <v>1.3340000000000001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1.3340000000000001</v>
      </c>
      <c r="D54" s="56">
        <f>D48</f>
        <v>3.3000000000000002E-2</v>
      </c>
      <c r="E54" s="56">
        <f>MAX(C54:D54)</f>
        <v>1.3340000000000001</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1.3340000000000001</v>
      </c>
      <c r="D60" s="56">
        <f>D54</f>
        <v>3.3000000000000002E-2</v>
      </c>
      <c r="E60" s="56">
        <f>MAX(C60:D60)</f>
        <v>1.3340000000000001</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1.3340000000000001</v>
      </c>
      <c r="D66" s="56">
        <f>D60</f>
        <v>3.3000000000000002E-2</v>
      </c>
      <c r="E66" s="56">
        <f>MAX(C66:D66)</f>
        <v>1.3340000000000001</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Benzie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1334</v>
      </c>
      <c r="D6" s="34"/>
      <c r="E6" s="33">
        <f>'Data Entry'!F6</f>
        <v>7</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0.7496251874062968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7</v>
      </c>
      <c r="P7" s="42">
        <f t="shared" ref="P7:P15" si="4">C7</f>
        <v>1</v>
      </c>
      <c r="Q7" s="42">
        <f>C6-C7</f>
        <v>1333</v>
      </c>
      <c r="R7" s="42">
        <f t="shared" ref="R7:R15" si="5">SUM(N7:Q7)</f>
        <v>1341</v>
      </c>
      <c r="S7" s="30">
        <f t="shared" ref="S7:S15" si="6">R7*((((N7*Q7)-(O7*P7))^2))</f>
        <v>65709</v>
      </c>
      <c r="T7" s="30">
        <f t="shared" ref="T7:T15" si="7">(N7+O7)*(P7+Q7)*(N7+P7)*(O7+Q7)</f>
        <v>12512920</v>
      </c>
      <c r="U7" s="31">
        <f t="shared" ref="U7:U15" si="8">IF((S7&gt;0),S7/T7,"- -")</f>
        <v>5.2512922643156035E-3</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v>
      </c>
      <c r="R8" s="42">
        <f t="shared" si="5"/>
        <v>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1.3340000000000001</v>
      </c>
      <c r="D42" s="56">
        <f>E6/1000</f>
        <v>7.0000000000000001E-3</v>
      </c>
      <c r="E42" s="56">
        <f>MAX(C42:D42)</f>
        <v>1.3340000000000001</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1.3340000000000001</v>
      </c>
      <c r="D48" s="56">
        <f>D42</f>
        <v>7.0000000000000001E-3</v>
      </c>
      <c r="E48" s="56">
        <f>MAX(C48:D48)</f>
        <v>1.3340000000000001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1.3340000000000001</v>
      </c>
      <c r="D54" s="56">
        <f>D48</f>
        <v>7.0000000000000001E-3</v>
      </c>
      <c r="E54" s="56">
        <f>MAX(C54:D54)</f>
        <v>1.3340000000000001</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1.3340000000000001</v>
      </c>
      <c r="D60" s="56">
        <f>D54</f>
        <v>7.0000000000000001E-3</v>
      </c>
      <c r="E60" s="56">
        <f>MAX(C60:D60)</f>
        <v>1.3340000000000001</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1.3340000000000001</v>
      </c>
      <c r="D66" s="56">
        <f>D60</f>
        <v>7.0000000000000001E-3</v>
      </c>
      <c r="E66" s="56">
        <f>MAX(C66:D66)</f>
        <v>1.3340000000000001</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Benzie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1334</v>
      </c>
      <c r="D6" s="34"/>
      <c r="E6" s="33">
        <f>'Data Entry'!E6</f>
        <v>78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0.7496251874062968</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78</v>
      </c>
      <c r="P7" s="42">
        <f t="shared" ref="P7:P15" si="4">C7</f>
        <v>1</v>
      </c>
      <c r="Q7" s="42">
        <f>C6-C7</f>
        <v>1333</v>
      </c>
      <c r="R7" s="42">
        <f t="shared" ref="R7:R15" si="5">SUM(N7:Q7)</f>
        <v>1412</v>
      </c>
      <c r="S7" s="30">
        <f t="shared" ref="S7:S15" si="6">R7*((((N7*Q7)-(O7*P7))^2))</f>
        <v>8590608</v>
      </c>
      <c r="T7" s="30">
        <f t="shared" ref="T7:T15" si="7">(N7+O7)*(P7+Q7)*(N7+P7)*(O7+Q7)</f>
        <v>146817372</v>
      </c>
      <c r="U7" s="31">
        <f t="shared" ref="U7:U15" si="8">IF((S7&gt;0),S7/T7,"- -")</f>
        <v>5.8512203855549193E-2</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v>
      </c>
      <c r="R8" s="42">
        <f t="shared" si="5"/>
        <v>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1.3340000000000001</v>
      </c>
      <c r="D42" s="56">
        <f>E6/1000</f>
        <v>7.8E-2</v>
      </c>
      <c r="E42" s="56">
        <f>MAX(C42:D42)</f>
        <v>1.3340000000000001</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1.3340000000000001</v>
      </c>
      <c r="D48" s="56">
        <f>D42</f>
        <v>7.8E-2</v>
      </c>
      <c r="E48" s="56">
        <f>MAX(C48:D48)</f>
        <v>1.3340000000000001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1.3340000000000001</v>
      </c>
      <c r="D54" s="56">
        <f>D48</f>
        <v>7.8E-2</v>
      </c>
      <c r="E54" s="56">
        <f>MAX(C54:D54)</f>
        <v>1.3340000000000001</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1.3340000000000001</v>
      </c>
      <c r="D60" s="56">
        <f>D54</f>
        <v>7.8E-2</v>
      </c>
      <c r="E60" s="56">
        <f>MAX(C60:D60)</f>
        <v>1.3340000000000001</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1.3340000000000001</v>
      </c>
      <c r="D66" s="56">
        <f>D60</f>
        <v>7.8E-2</v>
      </c>
      <c r="E66" s="56">
        <f>MAX(C66:D66)</f>
        <v>1.3340000000000001</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Benzie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1334</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0.7496251874062968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v>
      </c>
      <c r="Q7" s="42">
        <f>C6-C7</f>
        <v>1333</v>
      </c>
      <c r="R7" s="42">
        <f t="shared" ref="R7:R15" si="5">SUM(N7:Q7)</f>
        <v>1334</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v>
      </c>
      <c r="R8" s="42">
        <f t="shared" si="5"/>
        <v>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1.3340000000000001</v>
      </c>
      <c r="D42" s="56">
        <f>E6/1000</f>
        <v>0</v>
      </c>
      <c r="E42" s="56">
        <f>MAX(C42:D42)</f>
        <v>1.3340000000000001</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1.3340000000000001</v>
      </c>
      <c r="D48" s="56">
        <f>D42</f>
        <v>0</v>
      </c>
      <c r="E48" s="56">
        <f>MAX(C48:D48)</f>
        <v>1.3340000000000001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1.3340000000000001</v>
      </c>
      <c r="D54" s="56">
        <f>D48</f>
        <v>0</v>
      </c>
      <c r="E54" s="56">
        <f>MAX(C54:D54)</f>
        <v>1.3340000000000001</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1.3340000000000001</v>
      </c>
      <c r="D60" s="56">
        <f>D54</f>
        <v>0</v>
      </c>
      <c r="E60" s="56">
        <f>MAX(C60:D60)</f>
        <v>1.3340000000000001</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1.3340000000000001</v>
      </c>
      <c r="D66" s="56">
        <f>D60</f>
        <v>0</v>
      </c>
      <c r="E66" s="56">
        <f>MAX(C66:D66)</f>
        <v>1.3340000000000001</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Benzie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1334</v>
      </c>
      <c r="D6" s="34"/>
      <c r="E6" s="33">
        <f>'Data Entry'!H6</f>
        <v>19</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0.7496251874062968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19</v>
      </c>
      <c r="P7" s="42">
        <f t="shared" ref="P7:P15" si="4">C7</f>
        <v>1</v>
      </c>
      <c r="Q7" s="42">
        <f>C6-C7</f>
        <v>1333</v>
      </c>
      <c r="R7" s="42">
        <f t="shared" ref="R7:R15" si="5">SUM(N7:Q7)</f>
        <v>1353</v>
      </c>
      <c r="S7" s="30">
        <f t="shared" ref="S7:S15" si="6">R7*((((N7*Q7)-(O7*P7))^2))</f>
        <v>488433</v>
      </c>
      <c r="T7" s="30">
        <f t="shared" ref="T7:T15" si="7">(N7+O7)*(P7+Q7)*(N7+P7)*(O7+Q7)</f>
        <v>34267792</v>
      </c>
      <c r="U7" s="31">
        <f t="shared" ref="U7:U15" si="8">IF((S7&gt;0),S7/T7,"- -")</f>
        <v>1.4253413234211297E-2</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v>
      </c>
      <c r="R8" s="42">
        <f t="shared" si="5"/>
        <v>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1.3340000000000001</v>
      </c>
      <c r="D42" s="56">
        <f>E6/1000</f>
        <v>1.9E-2</v>
      </c>
      <c r="E42" s="56">
        <f>MAX(C42:D42)</f>
        <v>1.3340000000000001</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1.3340000000000001</v>
      </c>
      <c r="D48" s="56">
        <f>D42</f>
        <v>1.9E-2</v>
      </c>
      <c r="E48" s="56">
        <f>MAX(C48:D48)</f>
        <v>1.3340000000000001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1.3340000000000001</v>
      </c>
      <c r="D54" s="56">
        <f>D48</f>
        <v>1.9E-2</v>
      </c>
      <c r="E54" s="56">
        <f>MAX(C54:D54)</f>
        <v>1.3340000000000001</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1.3340000000000001</v>
      </c>
      <c r="D60" s="56">
        <f>D54</f>
        <v>1.9E-2</v>
      </c>
      <c r="E60" s="56">
        <f>MAX(C60:D60)</f>
        <v>1.3340000000000001</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1.3340000000000001</v>
      </c>
      <c r="D66" s="56">
        <f>D60</f>
        <v>1.9E-2</v>
      </c>
      <c r="E66" s="56">
        <f>MAX(C66:D66)</f>
        <v>1.3340000000000001</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U47JMPN4QEAR-1806752177-35328</_dlc_DocId>
    <_dlc_DocIdUrl xmlns="ac3811b5-0f3e-49e2-ba69-f2ffa0c782af">
      <Url>https://michiganphi.sharepoint.com/sites/CMDMC/_layouts/15/DocIdRedir.aspx?ID=U47JMPN4QEAR-1806752177-35328</Url>
      <Description>U47JMPN4QEAR-1806752177-35328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7B704A4-CCB4-4D5F-9FD0-A3F86574477E}">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3E5608E4-2E5F-4D0A-8B86-4EA1A953FEA2}">
  <ds:schemaRefs>
    <ds:schemaRef ds:uri="http://schemas.microsoft.com/sharepoint/v3/contenttype/forms"/>
  </ds:schemaRefs>
</ds:datastoreItem>
</file>

<file path=customXml/itemProps3.xml><?xml version="1.0" encoding="utf-8"?>
<ds:datastoreItem xmlns:ds="http://schemas.openxmlformats.org/officeDocument/2006/customXml" ds:itemID="{7553FECE-20EB-43A2-B464-E85D942F0666}"/>
</file>

<file path=customXml/itemProps4.xml><?xml version="1.0" encoding="utf-8"?>
<ds:datastoreItem xmlns:ds="http://schemas.openxmlformats.org/officeDocument/2006/customXml" ds:itemID="{6CBAEE69-C2E1-4917-9482-0C98E37478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4de2d4be-8fa9-4a47-821b-a0ae2a5ed735</vt:lpwstr>
  </property>
</Properties>
</file>